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150" yWindow="120" windowWidth="20730" windowHeight="10950" activeTab="3"/>
  </bookViews>
  <sheets>
    <sheet name="RES-COM LOAD" sheetId="2" r:id="rId1"/>
    <sheet name="HAULED LOAD" sheetId="3" r:id="rId2"/>
    <sheet name="MAHL Analysis" sheetId="1" r:id="rId3"/>
    <sheet name="MAIL Analysis" sheetId="4" r:id="rId4"/>
  </sheets>
  <definedNames>
    <definedName name="_xlnm.Print_Area" localSheetId="1">'HAULED LOAD'!$A$1:$H$24</definedName>
    <definedName name="_xlnm.Print_Area" localSheetId="2">'MAHL Analysis'!$A$1:$H$25</definedName>
    <definedName name="_xlnm.Print_Area" localSheetId="0">'RES-COM LOAD'!$A$1:$H$24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0" i="4" l="1"/>
  <c r="J10" i="4"/>
  <c r="I11" i="4"/>
  <c r="J11" i="4" s="1"/>
  <c r="I12" i="4"/>
  <c r="J12" i="4"/>
  <c r="I13" i="4"/>
  <c r="J13" i="4" s="1"/>
  <c r="I14" i="4"/>
  <c r="J14" i="4"/>
  <c r="I15" i="4"/>
  <c r="J15" i="4" s="1"/>
  <c r="I16" i="4"/>
  <c r="J16" i="4"/>
  <c r="I17" i="4"/>
  <c r="J17" i="4" s="1"/>
  <c r="I18" i="4"/>
  <c r="J18" i="4"/>
  <c r="I19" i="4"/>
  <c r="J19" i="4" s="1"/>
  <c r="I20" i="4"/>
  <c r="J20" i="4"/>
  <c r="I21" i="4"/>
  <c r="J21" i="4" s="1"/>
  <c r="I22" i="4"/>
  <c r="J22" i="4"/>
  <c r="I23" i="4"/>
  <c r="J23" i="4" s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9" i="4"/>
  <c r="E10" i="4"/>
  <c r="E11" i="4"/>
  <c r="E12" i="4"/>
  <c r="G12" i="4" s="1"/>
  <c r="E13" i="4"/>
  <c r="E14" i="4"/>
  <c r="E15" i="4"/>
  <c r="E16" i="4"/>
  <c r="E17" i="4"/>
  <c r="E18" i="4"/>
  <c r="E19" i="4"/>
  <c r="E20" i="4"/>
  <c r="E21" i="4"/>
  <c r="E22" i="4"/>
  <c r="E23" i="4"/>
  <c r="I9" i="4"/>
  <c r="G19" i="4"/>
  <c r="G21" i="4"/>
  <c r="G22" i="4"/>
  <c r="G23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G11" i="4" l="1"/>
  <c r="G15" i="4"/>
  <c r="C9" i="4"/>
  <c r="D9" i="4" s="1"/>
  <c r="J9" i="4" s="1"/>
  <c r="G13" i="4"/>
  <c r="G14" i="4"/>
  <c r="G17" i="4"/>
  <c r="G18" i="4"/>
  <c r="G10" i="4"/>
  <c r="B3" i="3"/>
  <c r="B10" i="3" s="1"/>
  <c r="AD10" i="3" s="1"/>
  <c r="G16" i="4" l="1"/>
  <c r="G20" i="4"/>
  <c r="J10" i="3"/>
  <c r="AB10" i="3"/>
  <c r="F10" i="3"/>
  <c r="N10" i="3"/>
  <c r="V10" i="3"/>
  <c r="AF10" i="3"/>
  <c r="H10" i="3"/>
  <c r="P10" i="3"/>
  <c r="X10" i="3"/>
  <c r="R10" i="3"/>
  <c r="D10" i="3"/>
  <c r="L10" i="3"/>
  <c r="T10" i="3"/>
  <c r="H38" i="2"/>
  <c r="H37" i="2"/>
  <c r="H37" i="3" l="1"/>
  <c r="H38" i="3"/>
  <c r="D14" i="1"/>
  <c r="D15" i="1"/>
  <c r="D11" i="1"/>
  <c r="D12" i="1"/>
  <c r="D13" i="1"/>
  <c r="F12" i="1" l="1"/>
  <c r="F14" i="1"/>
  <c r="F15" i="1"/>
  <c r="F16" i="1"/>
  <c r="F17" i="1"/>
  <c r="F18" i="1"/>
  <c r="F19" i="1"/>
  <c r="F21" i="1"/>
  <c r="F11" i="1"/>
  <c r="D16" i="1"/>
  <c r="D17" i="1"/>
  <c r="D18" i="1"/>
  <c r="D19" i="1"/>
  <c r="D20" i="1"/>
  <c r="D21" i="1"/>
  <c r="D10" i="1"/>
  <c r="G10" i="1" s="1"/>
  <c r="G20" i="1" l="1"/>
  <c r="G21" i="1"/>
  <c r="G13" i="1"/>
  <c r="G17" i="1"/>
  <c r="G16" i="1"/>
  <c r="G12" i="1"/>
  <c r="G11" i="1"/>
  <c r="G15" i="1"/>
  <c r="G14" i="1"/>
  <c r="G19" i="1"/>
  <c r="G18" i="1"/>
</calcChain>
</file>

<file path=xl/sharedStrings.xml><?xml version="1.0" encoding="utf-8"?>
<sst xmlns="http://schemas.openxmlformats.org/spreadsheetml/2006/main" count="234" uniqueCount="85">
  <si>
    <t>CONSTITUENT</t>
  </si>
  <si>
    <t>ALUMINUM</t>
  </si>
  <si>
    <t>ARSENIC</t>
  </si>
  <si>
    <t>CADMIUM</t>
  </si>
  <si>
    <t>CHROMIUM</t>
  </si>
  <si>
    <t>COPPER</t>
  </si>
  <si>
    <t>LEAD</t>
  </si>
  <si>
    <t>MERCURY</t>
  </si>
  <si>
    <t>MOLYBDENUM</t>
  </si>
  <si>
    <t>NICKEL</t>
  </si>
  <si>
    <t>SELENIUM</t>
  </si>
  <si>
    <t>SILVER</t>
  </si>
  <si>
    <t>ZINC</t>
  </si>
  <si>
    <t>N/A</t>
  </si>
  <si>
    <t>Removal</t>
  </si>
  <si>
    <t>Efficiency</t>
  </si>
  <si>
    <t>%</t>
  </si>
  <si>
    <t>MAHL</t>
  </si>
  <si>
    <t>lbs/day</t>
  </si>
  <si>
    <t>Design Flow</t>
  </si>
  <si>
    <t>MGD</t>
  </si>
  <si>
    <t>Sludge Flow</t>
  </si>
  <si>
    <t>Table 3</t>
  </si>
  <si>
    <t>Concentration</t>
  </si>
  <si>
    <t>PPM</t>
  </si>
  <si>
    <t>Biosolids</t>
  </si>
  <si>
    <t>Governing</t>
  </si>
  <si>
    <t>Type of</t>
  </si>
  <si>
    <t>Limit</t>
  </si>
  <si>
    <t>Water Quality</t>
    <phoneticPr fontId="4" type="noConversion"/>
  </si>
  <si>
    <t>lbs/day</t>
    <phoneticPr fontId="4" type="noConversion"/>
  </si>
  <si>
    <t>Allowable</t>
    <phoneticPr fontId="4" type="noConversion"/>
  </si>
  <si>
    <t>Waste Load</t>
  </si>
  <si>
    <t>AHL</t>
  </si>
  <si>
    <t>Analysis</t>
  </si>
  <si>
    <t>Standard</t>
  </si>
  <si>
    <t xml:space="preserve"> </t>
  </si>
  <si>
    <t>Percent Solids</t>
  </si>
  <si>
    <t>NA</t>
  </si>
  <si>
    <t>Industrial Flow</t>
  </si>
  <si>
    <t>Res / Com Flow</t>
  </si>
  <si>
    <t>NH3</t>
  </si>
  <si>
    <t>Ar</t>
  </si>
  <si>
    <t>BOD</t>
  </si>
  <si>
    <t>Ca</t>
  </si>
  <si>
    <t>Ch</t>
  </si>
  <si>
    <t>Cu</t>
  </si>
  <si>
    <t>Cn</t>
  </si>
  <si>
    <t>Pb</t>
  </si>
  <si>
    <t>Hg</t>
  </si>
  <si>
    <t>Mo</t>
  </si>
  <si>
    <t>Ni</t>
  </si>
  <si>
    <t>Se</t>
  </si>
  <si>
    <t>Ag</t>
  </si>
  <si>
    <t>TSS</t>
  </si>
  <si>
    <t>Zn</t>
  </si>
  <si>
    <t>AVERAGE</t>
  </si>
  <si>
    <t>ST DEV</t>
  </si>
  <si>
    <t>RANGE</t>
  </si>
  <si>
    <t>Residential - Commercial Sampling</t>
  </si>
  <si>
    <t>mg/L</t>
  </si>
  <si>
    <t>SAMPLE</t>
  </si>
  <si>
    <t>Flow</t>
  </si>
  <si>
    <t>DAILY TRUCKS</t>
  </si>
  <si>
    <t>Hauled Flow</t>
  </si>
  <si>
    <t>Hauled Sampling</t>
  </si>
  <si>
    <t>Literature</t>
  </si>
  <si>
    <t>Cd</t>
  </si>
  <si>
    <t>AVG TRUCK SIZE</t>
  </si>
  <si>
    <t>gal</t>
  </si>
  <si>
    <t>Safety Factor</t>
  </si>
  <si>
    <t>Growth Factor</t>
  </si>
  <si>
    <t>Safety</t>
  </si>
  <si>
    <t>Factor</t>
  </si>
  <si>
    <t>Corrected</t>
  </si>
  <si>
    <t>Res / Com</t>
  </si>
  <si>
    <t>Load</t>
  </si>
  <si>
    <t>AMMONIA</t>
  </si>
  <si>
    <t>CYANIDE</t>
  </si>
  <si>
    <t>Hauled</t>
  </si>
  <si>
    <t>Current</t>
  </si>
  <si>
    <t>Growth</t>
  </si>
  <si>
    <t>Future</t>
  </si>
  <si>
    <t>MAIL</t>
  </si>
  <si>
    <t>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</si>
</sst>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%"/>
    <numFmt numFmtId="166" formatCode="0.00000"/>
    <numFmt numFmtId="167" formatCode="#,##0.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Helvetica"/>
      <family val="2"/>
    </font>
    <font>
      <b/>
      <sz val="10"/>
      <name val="Arial"/>
      <family val="2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12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0070C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164" fontId="0" fillId="0" borderId="0" xfId="0" applyNumberFormat="1" applyBorder="1" applyAlignment="1">
      <alignment horizontal="right"/>
    </xf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164" fontId="0" fillId="0" borderId="7" xfId="0" applyNumberFormat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0" fillId="0" borderId="0" xfId="1" applyNumberFormat="1" applyFont="1" applyBorder="1"/>
    <xf numFmtId="165" fontId="0" fillId="0" borderId="7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3" fontId="0" fillId="0" borderId="0" xfId="0" applyNumberFormat="1"/>
    <xf numFmtId="3" fontId="1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165" fontId="1" fillId="0" borderId="0" xfId="1" applyNumberFormat="1" applyFont="1" applyBorder="1"/>
    <xf numFmtId="0" fontId="0" fillId="0" borderId="0" xfId="0" applyAlignment="1">
      <alignment horizontal="centerContinuous" vertical="center"/>
    </xf>
    <xf numFmtId="166" fontId="0" fillId="0" borderId="0" xfId="0" applyNumberFormat="1" applyAlignment="1">
      <alignment horizontal="centerContinuous" vertical="center"/>
    </xf>
    <xf numFmtId="0" fontId="0" fillId="0" borderId="0" xfId="0" applyAlignment="1">
      <alignment horizontal="center"/>
    </xf>
    <xf numFmtId="166" fontId="0" fillId="0" borderId="0" xfId="0" applyNumberFormat="1"/>
    <xf numFmtId="166" fontId="0" fillId="0" borderId="0" xfId="0" applyNumberFormat="1" applyFill="1"/>
    <xf numFmtId="166" fontId="5" fillId="0" borderId="0" xfId="0" applyNumberFormat="1" applyFont="1"/>
    <xf numFmtId="166" fontId="6" fillId="0" borderId="0" xfId="0" applyNumberFormat="1" applyFont="1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Continuous" vertical="center"/>
    </xf>
    <xf numFmtId="0" fontId="1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Continuous"/>
    </xf>
    <xf numFmtId="0" fontId="1" fillId="2" borderId="12" xfId="0" applyFont="1" applyFill="1" applyBorder="1" applyAlignment="1">
      <alignment horizontal="centerContinuous"/>
    </xf>
    <xf numFmtId="166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7" fillId="0" borderId="1" xfId="0" applyFont="1" applyBorder="1"/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4" xfId="0" applyFont="1" applyBorder="1"/>
    <xf numFmtId="164" fontId="7" fillId="0" borderId="0" xfId="0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9" fillId="0" borderId="15" xfId="0" applyFont="1" applyBorder="1" applyAlignment="1">
      <alignment horizontal="left" vertical="center" readingOrder="1"/>
    </xf>
    <xf numFmtId="167" fontId="7" fillId="0" borderId="0" xfId="0" applyNumberFormat="1" applyFont="1" applyBorder="1" applyAlignment="1">
      <alignment horizontal="center"/>
    </xf>
    <xf numFmtId="3" fontId="8" fillId="4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3" fontId="8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7" fillId="4" borderId="0" xfId="0" applyFont="1" applyFill="1" applyBorder="1"/>
    <xf numFmtId="3" fontId="8" fillId="4" borderId="10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9"/>
  <sheetViews>
    <sheetView topLeftCell="F1" zoomScaleNormal="100" workbookViewId="0">
      <selection activeCell="A34" sqref="A34"/>
    </sheetView>
  </sheetViews>
  <sheetFormatPr defaultColWidth="8.7109375" defaultRowHeight="12.75" x14ac:dyDescent="0.2"/>
  <cols>
    <col min="1" max="4" width="16.7109375" customWidth="1"/>
    <col min="5" max="5" width="16.7109375" style="16" customWidth="1"/>
    <col min="6" max="32" width="16.7109375" customWidth="1"/>
  </cols>
  <sheetData>
    <row r="1" spans="1:40" x14ac:dyDescent="0.2">
      <c r="A1" s="1" t="s">
        <v>19</v>
      </c>
      <c r="B1" s="1"/>
      <c r="C1" s="1" t="s">
        <v>20</v>
      </c>
      <c r="D1" s="1"/>
    </row>
    <row r="2" spans="1:40" x14ac:dyDescent="0.2">
      <c r="A2" s="1" t="s">
        <v>39</v>
      </c>
      <c r="B2" s="1"/>
      <c r="C2" s="1" t="s">
        <v>20</v>
      </c>
      <c r="D2" s="1"/>
      <c r="AN2" s="47" t="s">
        <v>41</v>
      </c>
    </row>
    <row r="3" spans="1:40" x14ac:dyDescent="0.2">
      <c r="A3" s="1" t="s">
        <v>40</v>
      </c>
      <c r="B3" s="1"/>
      <c r="C3" s="1" t="s">
        <v>20</v>
      </c>
      <c r="D3" s="1"/>
    </row>
    <row r="4" spans="1:40" x14ac:dyDescent="0.2">
      <c r="A4" s="1"/>
      <c r="B4" s="1"/>
      <c r="C4" s="1"/>
      <c r="D4" s="1"/>
      <c r="F4" s="16"/>
      <c r="G4" s="16"/>
      <c r="H4" s="16"/>
      <c r="I4" s="16"/>
      <c r="J4" s="16"/>
      <c r="P4" t="s">
        <v>46</v>
      </c>
      <c r="Q4" t="s">
        <v>47</v>
      </c>
      <c r="R4" t="s">
        <v>48</v>
      </c>
      <c r="S4" t="s">
        <v>49</v>
      </c>
      <c r="T4" t="s">
        <v>50</v>
      </c>
      <c r="U4" t="s">
        <v>51</v>
      </c>
      <c r="V4" t="s">
        <v>52</v>
      </c>
      <c r="W4" t="s">
        <v>53</v>
      </c>
      <c r="X4" t="s">
        <v>54</v>
      </c>
      <c r="Y4" t="s">
        <v>55</v>
      </c>
    </row>
    <row r="6" spans="1:40" x14ac:dyDescent="0.2">
      <c r="A6" s="45" t="s">
        <v>59</v>
      </c>
      <c r="B6" s="38"/>
      <c r="C6" s="38"/>
      <c r="D6" s="38"/>
      <c r="E6" s="38"/>
      <c r="F6" s="38"/>
      <c r="G6" s="38"/>
      <c r="H6" s="39"/>
      <c r="I6" s="38"/>
      <c r="J6" s="39"/>
      <c r="K6" s="38"/>
      <c r="L6" s="38"/>
      <c r="M6" s="38"/>
      <c r="N6" s="38"/>
      <c r="O6" s="38"/>
      <c r="P6" s="38"/>
      <c r="Q6" s="38"/>
    </row>
    <row r="7" spans="1:40" x14ac:dyDescent="0.2">
      <c r="A7" s="46" t="s">
        <v>61</v>
      </c>
      <c r="B7" s="48" t="s">
        <v>62</v>
      </c>
      <c r="C7" s="49" t="s">
        <v>41</v>
      </c>
      <c r="D7" s="49"/>
      <c r="E7" s="82" t="s">
        <v>42</v>
      </c>
      <c r="F7" s="83"/>
      <c r="G7" s="50" t="s">
        <v>43</v>
      </c>
      <c r="H7" s="49"/>
      <c r="I7" s="82" t="s">
        <v>44</v>
      </c>
      <c r="J7" s="83"/>
      <c r="K7" s="50" t="s">
        <v>45</v>
      </c>
      <c r="L7" s="49"/>
      <c r="M7" s="82" t="s">
        <v>46</v>
      </c>
      <c r="N7" s="83"/>
      <c r="O7" s="50" t="s">
        <v>47</v>
      </c>
      <c r="P7" s="49"/>
      <c r="Q7" s="82" t="s">
        <v>48</v>
      </c>
      <c r="R7" s="83"/>
      <c r="S7" s="50" t="s">
        <v>49</v>
      </c>
      <c r="T7" s="49"/>
      <c r="U7" s="82" t="s">
        <v>50</v>
      </c>
      <c r="V7" s="83"/>
      <c r="W7" s="50" t="s">
        <v>51</v>
      </c>
      <c r="X7" s="49"/>
      <c r="Y7" s="50" t="s">
        <v>52</v>
      </c>
      <c r="Z7" s="49"/>
      <c r="AA7" s="82" t="s">
        <v>53</v>
      </c>
      <c r="AB7" s="83"/>
      <c r="AC7" s="50" t="s">
        <v>54</v>
      </c>
      <c r="AD7" s="49"/>
      <c r="AE7" s="82" t="s">
        <v>55</v>
      </c>
      <c r="AF7" s="83"/>
    </row>
    <row r="8" spans="1:40" s="40" customFormat="1" x14ac:dyDescent="0.2">
      <c r="B8" s="40" t="s">
        <v>20</v>
      </c>
      <c r="C8" s="46" t="s">
        <v>60</v>
      </c>
      <c r="D8" s="46" t="s">
        <v>18</v>
      </c>
      <c r="E8" s="40" t="s">
        <v>60</v>
      </c>
      <c r="F8" s="40" t="s">
        <v>18</v>
      </c>
      <c r="G8" s="40" t="s">
        <v>60</v>
      </c>
      <c r="H8" s="51" t="s">
        <v>18</v>
      </c>
      <c r="I8" s="40" t="s">
        <v>60</v>
      </c>
      <c r="J8" s="51" t="s">
        <v>18</v>
      </c>
      <c r="K8" s="40" t="s">
        <v>60</v>
      </c>
      <c r="L8" s="40" t="s">
        <v>18</v>
      </c>
      <c r="M8" s="40" t="s">
        <v>60</v>
      </c>
      <c r="N8" s="40" t="s">
        <v>18</v>
      </c>
      <c r="O8" s="40" t="s">
        <v>60</v>
      </c>
      <c r="P8" s="40" t="s">
        <v>18</v>
      </c>
      <c r="Q8" s="40" t="s">
        <v>60</v>
      </c>
      <c r="R8" s="40" t="s">
        <v>18</v>
      </c>
      <c r="S8" s="40" t="s">
        <v>60</v>
      </c>
      <c r="T8" s="40" t="s">
        <v>18</v>
      </c>
      <c r="U8" s="40" t="s">
        <v>60</v>
      </c>
      <c r="V8" s="40" t="s">
        <v>18</v>
      </c>
      <c r="W8" s="40" t="s">
        <v>60</v>
      </c>
      <c r="X8" s="40" t="s">
        <v>18</v>
      </c>
      <c r="Y8" s="40" t="s">
        <v>60</v>
      </c>
      <c r="Z8" s="40" t="s">
        <v>18</v>
      </c>
      <c r="AA8" s="40" t="s">
        <v>60</v>
      </c>
      <c r="AB8" s="40" t="s">
        <v>18</v>
      </c>
      <c r="AC8" s="40" t="s">
        <v>60</v>
      </c>
      <c r="AD8" s="40" t="s">
        <v>18</v>
      </c>
      <c r="AE8" s="40" t="s">
        <v>60</v>
      </c>
      <c r="AF8" s="40" t="s">
        <v>18</v>
      </c>
    </row>
    <row r="9" spans="1:40" x14ac:dyDescent="0.2">
      <c r="A9" s="40"/>
      <c r="B9" s="40"/>
      <c r="E9"/>
      <c r="H9" s="41"/>
      <c r="J9" s="41"/>
    </row>
    <row r="10" spans="1:40" x14ac:dyDescent="0.2">
      <c r="A10" s="40"/>
      <c r="B10" s="40"/>
      <c r="E10"/>
      <c r="H10" s="41"/>
      <c r="J10" s="41"/>
    </row>
    <row r="11" spans="1:40" x14ac:dyDescent="0.2">
      <c r="A11" s="40"/>
      <c r="B11" s="40"/>
      <c r="E11"/>
      <c r="H11" s="41"/>
      <c r="J11" s="41"/>
    </row>
    <row r="12" spans="1:40" x14ac:dyDescent="0.2">
      <c r="A12" s="40"/>
      <c r="B12" s="40"/>
      <c r="E12"/>
      <c r="H12" s="41"/>
      <c r="J12" s="41"/>
    </row>
    <row r="13" spans="1:40" x14ac:dyDescent="0.2">
      <c r="A13" s="40"/>
      <c r="B13" s="40"/>
      <c r="E13"/>
      <c r="H13" s="41"/>
      <c r="J13" s="41"/>
    </row>
    <row r="14" spans="1:40" x14ac:dyDescent="0.2">
      <c r="A14" s="40"/>
      <c r="B14" s="40"/>
      <c r="E14"/>
      <c r="H14" s="41"/>
      <c r="J14" s="41"/>
    </row>
    <row r="15" spans="1:40" x14ac:dyDescent="0.2">
      <c r="A15" s="40"/>
      <c r="B15" s="40"/>
      <c r="E15"/>
      <c r="H15" s="41"/>
      <c r="J15" s="42"/>
    </row>
    <row r="16" spans="1:40" x14ac:dyDescent="0.2">
      <c r="A16" s="40"/>
      <c r="B16" s="40"/>
      <c r="E16"/>
      <c r="H16" s="41"/>
      <c r="J16" s="42"/>
    </row>
    <row r="17" spans="1:10" x14ac:dyDescent="0.2">
      <c r="A17" s="40"/>
      <c r="B17" s="40"/>
      <c r="E17"/>
      <c r="H17" s="41"/>
      <c r="J17" s="42"/>
    </row>
    <row r="18" spans="1:10" ht="15" x14ac:dyDescent="0.25">
      <c r="A18" s="40"/>
      <c r="B18" s="40"/>
      <c r="E18"/>
      <c r="H18" s="43"/>
      <c r="J18" s="42"/>
    </row>
    <row r="19" spans="1:10" x14ac:dyDescent="0.2">
      <c r="A19" s="40"/>
      <c r="B19" s="40"/>
      <c r="E19"/>
      <c r="H19" s="41"/>
      <c r="J19" s="42"/>
    </row>
    <row r="20" spans="1:10" x14ac:dyDescent="0.2">
      <c r="A20" s="40"/>
      <c r="B20" s="40"/>
      <c r="E20"/>
      <c r="H20" s="41"/>
      <c r="J20" s="42"/>
    </row>
    <row r="21" spans="1:10" x14ac:dyDescent="0.2">
      <c r="A21" s="40"/>
      <c r="B21" s="40"/>
      <c r="E21"/>
      <c r="H21" s="41"/>
      <c r="J21" s="42"/>
    </row>
    <row r="22" spans="1:10" x14ac:dyDescent="0.2">
      <c r="A22" s="40"/>
      <c r="B22" s="40"/>
      <c r="E22"/>
      <c r="H22" s="41"/>
      <c r="J22" s="41"/>
    </row>
    <row r="23" spans="1:10" x14ac:dyDescent="0.2">
      <c r="A23" s="40"/>
      <c r="B23" s="40"/>
      <c r="E23"/>
      <c r="H23" s="41"/>
      <c r="J23" s="41"/>
    </row>
    <row r="24" spans="1:10" x14ac:dyDescent="0.2">
      <c r="A24" s="40"/>
      <c r="B24" s="40"/>
      <c r="E24"/>
      <c r="H24" s="41"/>
      <c r="J24" s="41"/>
    </row>
    <row r="25" spans="1:10" x14ac:dyDescent="0.2">
      <c r="A25" s="40"/>
      <c r="B25" s="40"/>
      <c r="E25"/>
      <c r="H25" s="41"/>
      <c r="J25" s="41"/>
    </row>
    <row r="26" spans="1:10" x14ac:dyDescent="0.2">
      <c r="A26" s="40"/>
      <c r="B26" s="40"/>
      <c r="E26"/>
      <c r="H26" s="41"/>
      <c r="J26" s="41"/>
    </row>
    <row r="27" spans="1:10" x14ac:dyDescent="0.2">
      <c r="A27" s="40"/>
      <c r="B27" s="40"/>
      <c r="E27"/>
      <c r="H27" s="41"/>
      <c r="J27" s="41"/>
    </row>
    <row r="28" spans="1:10" x14ac:dyDescent="0.2">
      <c r="A28" s="40"/>
      <c r="B28" s="40"/>
      <c r="E28"/>
      <c r="H28" s="41"/>
      <c r="J28" s="41"/>
    </row>
    <row r="29" spans="1:10" x14ac:dyDescent="0.2">
      <c r="A29" s="40"/>
      <c r="B29" s="40"/>
      <c r="E29"/>
      <c r="H29" s="41"/>
      <c r="J29" s="41"/>
    </row>
    <row r="30" spans="1:10" x14ac:dyDescent="0.2">
      <c r="A30" s="40"/>
      <c r="B30" s="40"/>
      <c r="E30"/>
      <c r="H30" s="41"/>
      <c r="J30" s="41"/>
    </row>
    <row r="31" spans="1:10" x14ac:dyDescent="0.2">
      <c r="A31" s="40"/>
      <c r="B31" s="40"/>
      <c r="E31"/>
      <c r="H31" s="41"/>
      <c r="J31" s="41"/>
    </row>
    <row r="32" spans="1:10" x14ac:dyDescent="0.2">
      <c r="A32" s="40"/>
      <c r="B32" s="40"/>
      <c r="E32"/>
      <c r="H32" s="41"/>
      <c r="J32" s="41"/>
    </row>
    <row r="33" spans="1:10" x14ac:dyDescent="0.2">
      <c r="A33" s="40"/>
      <c r="B33" s="40"/>
      <c r="E33"/>
      <c r="H33" s="41"/>
      <c r="J33" s="41"/>
    </row>
    <row r="34" spans="1:10" x14ac:dyDescent="0.2">
      <c r="A34" s="40"/>
      <c r="B34" s="40" t="s">
        <v>56</v>
      </c>
      <c r="E34"/>
      <c r="H34" s="41"/>
      <c r="J34" s="41"/>
    </row>
    <row r="35" spans="1:10" x14ac:dyDescent="0.2">
      <c r="A35" s="40"/>
      <c r="B35" s="40" t="s">
        <v>57</v>
      </c>
      <c r="E35"/>
      <c r="H35" s="41"/>
      <c r="J35" s="41"/>
    </row>
    <row r="36" spans="1:10" x14ac:dyDescent="0.2">
      <c r="A36" s="40"/>
      <c r="B36" s="40" t="s">
        <v>58</v>
      </c>
      <c r="E36"/>
      <c r="H36" s="41"/>
      <c r="J36" s="41"/>
    </row>
    <row r="37" spans="1:10" ht="15" x14ac:dyDescent="0.25">
      <c r="A37" s="40"/>
      <c r="B37" s="40"/>
      <c r="E37"/>
      <c r="H37" s="44">
        <f>MAX(H9:H28)</f>
        <v>0</v>
      </c>
      <c r="J37" s="41"/>
    </row>
    <row r="38" spans="1:10" ht="15" x14ac:dyDescent="0.25">
      <c r="A38" s="40"/>
      <c r="B38" s="40"/>
      <c r="E38"/>
      <c r="H38" s="44">
        <f>MIN(H9:H28)</f>
        <v>0</v>
      </c>
      <c r="J38" s="41"/>
    </row>
    <row r="39" spans="1:10" ht="15" x14ac:dyDescent="0.25">
      <c r="A39" s="40"/>
      <c r="B39" s="40"/>
      <c r="E39"/>
      <c r="H39" s="44"/>
      <c r="J39" s="41"/>
    </row>
  </sheetData>
  <mergeCells count="7">
    <mergeCell ref="AA7:AB7"/>
    <mergeCell ref="AE7:AF7"/>
    <mergeCell ref="E7:F7"/>
    <mergeCell ref="I7:J7"/>
    <mergeCell ref="M7:N7"/>
    <mergeCell ref="Q7:R7"/>
    <mergeCell ref="U7:V7"/>
  </mergeCells>
  <pageMargins left="0.77" right="0.47" top="1.91" bottom="1" header="0.93" footer="0.5"/>
  <pageSetup orientation="landscape" horizontalDpi="300" verticalDpi="300" r:id="rId1"/>
  <headerFooter>
    <oddHeader>&amp;C&amp;"Arial,Bold"&amp;16Central Davis Sewer District_x000D_Maximum Allowable Headwork Load Analysis</oddHeader>
    <oddFooter>&amp;L&amp;8&amp;D   &amp;T_x000D_&amp;F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9"/>
  <sheetViews>
    <sheetView topLeftCell="U4" zoomScaleNormal="100" workbookViewId="0">
      <selection activeCell="AB19" sqref="AB19"/>
    </sheetView>
  </sheetViews>
  <sheetFormatPr defaultColWidth="8.7109375" defaultRowHeight="12.75" x14ac:dyDescent="0.2"/>
  <cols>
    <col min="1" max="4" width="16.7109375" customWidth="1"/>
    <col min="5" max="5" width="16.7109375" style="16" customWidth="1"/>
    <col min="6" max="32" width="16.7109375" customWidth="1"/>
  </cols>
  <sheetData>
    <row r="1" spans="1:40" x14ac:dyDescent="0.2">
      <c r="A1" s="1" t="s">
        <v>63</v>
      </c>
      <c r="B1" s="1">
        <v>1</v>
      </c>
      <c r="C1" s="1"/>
      <c r="D1" s="1"/>
    </row>
    <row r="2" spans="1:40" x14ac:dyDescent="0.2">
      <c r="A2" s="1" t="s">
        <v>68</v>
      </c>
      <c r="B2" s="1">
        <v>3000</v>
      </c>
      <c r="C2" s="1" t="s">
        <v>69</v>
      </c>
      <c r="D2" s="1"/>
    </row>
    <row r="3" spans="1:40" x14ac:dyDescent="0.2">
      <c r="A3" s="1" t="s">
        <v>64</v>
      </c>
      <c r="B3" s="1">
        <f>B1*(B2/1000000)</f>
        <v>3.0000000000000001E-3</v>
      </c>
      <c r="C3" s="1" t="s">
        <v>20</v>
      </c>
      <c r="D3" s="1"/>
      <c r="AN3" s="47" t="s">
        <v>41</v>
      </c>
    </row>
    <row r="4" spans="1:40" x14ac:dyDescent="0.2">
      <c r="A4" s="1"/>
      <c r="B4" s="1"/>
      <c r="C4" s="1"/>
      <c r="D4" s="1"/>
      <c r="F4" s="16"/>
      <c r="G4" s="16"/>
      <c r="H4" s="16"/>
      <c r="I4" s="16"/>
      <c r="J4" s="16"/>
      <c r="P4" t="s">
        <v>46</v>
      </c>
      <c r="Q4" t="s">
        <v>47</v>
      </c>
      <c r="R4" t="s">
        <v>48</v>
      </c>
      <c r="S4" t="s">
        <v>49</v>
      </c>
      <c r="T4" t="s">
        <v>50</v>
      </c>
      <c r="U4" t="s">
        <v>51</v>
      </c>
      <c r="V4" t="s">
        <v>52</v>
      </c>
      <c r="W4" t="s">
        <v>53</v>
      </c>
      <c r="X4" t="s">
        <v>54</v>
      </c>
      <c r="Y4" t="s">
        <v>55</v>
      </c>
    </row>
    <row r="6" spans="1:40" x14ac:dyDescent="0.2">
      <c r="A6" s="45" t="s">
        <v>65</v>
      </c>
      <c r="B6" s="38"/>
      <c r="C6" s="38"/>
      <c r="D6" s="38"/>
      <c r="E6" s="38"/>
      <c r="F6" s="38"/>
      <c r="G6" s="38"/>
      <c r="H6" s="39"/>
      <c r="I6" s="38"/>
      <c r="J6" s="39"/>
      <c r="K6" s="38"/>
      <c r="L6" s="38"/>
      <c r="M6" s="38"/>
      <c r="N6" s="38"/>
      <c r="O6" s="38"/>
      <c r="P6" s="38"/>
      <c r="Q6" s="38"/>
    </row>
    <row r="7" spans="1:40" x14ac:dyDescent="0.2">
      <c r="A7" s="46" t="s">
        <v>61</v>
      </c>
      <c r="B7" s="48" t="s">
        <v>62</v>
      </c>
      <c r="C7" s="49" t="s">
        <v>41</v>
      </c>
      <c r="D7" s="49"/>
      <c r="E7" s="82" t="s">
        <v>42</v>
      </c>
      <c r="F7" s="83"/>
      <c r="G7" s="50" t="s">
        <v>43</v>
      </c>
      <c r="H7" s="49"/>
      <c r="I7" s="82" t="s">
        <v>67</v>
      </c>
      <c r="J7" s="83"/>
      <c r="K7" s="50" t="s">
        <v>45</v>
      </c>
      <c r="L7" s="49"/>
      <c r="M7" s="82" t="s">
        <v>46</v>
      </c>
      <c r="N7" s="83"/>
      <c r="O7" s="50" t="s">
        <v>47</v>
      </c>
      <c r="P7" s="49"/>
      <c r="Q7" s="82" t="s">
        <v>48</v>
      </c>
      <c r="R7" s="83"/>
      <c r="S7" s="50" t="s">
        <v>49</v>
      </c>
      <c r="T7" s="49"/>
      <c r="U7" s="82" t="s">
        <v>50</v>
      </c>
      <c r="V7" s="83"/>
      <c r="W7" s="50" t="s">
        <v>51</v>
      </c>
      <c r="X7" s="49"/>
      <c r="Y7" s="50" t="s">
        <v>52</v>
      </c>
      <c r="Z7" s="49"/>
      <c r="AA7" s="82" t="s">
        <v>53</v>
      </c>
      <c r="AB7" s="83"/>
      <c r="AC7" s="50" t="s">
        <v>54</v>
      </c>
      <c r="AD7" s="49"/>
      <c r="AE7" s="82" t="s">
        <v>55</v>
      </c>
      <c r="AF7" s="83"/>
    </row>
    <row r="8" spans="1:40" s="40" customFormat="1" x14ac:dyDescent="0.2">
      <c r="B8" s="40" t="s">
        <v>20</v>
      </c>
      <c r="C8" s="46" t="s">
        <v>60</v>
      </c>
      <c r="D8" s="46" t="s">
        <v>18</v>
      </c>
      <c r="E8" s="40" t="s">
        <v>60</v>
      </c>
      <c r="F8" s="40" t="s">
        <v>18</v>
      </c>
      <c r="G8" s="40" t="s">
        <v>60</v>
      </c>
      <c r="H8" s="51" t="s">
        <v>18</v>
      </c>
      <c r="I8" s="40" t="s">
        <v>60</v>
      </c>
      <c r="J8" s="51" t="s">
        <v>18</v>
      </c>
      <c r="K8" s="40" t="s">
        <v>60</v>
      </c>
      <c r="L8" s="40" t="s">
        <v>18</v>
      </c>
      <c r="M8" s="40" t="s">
        <v>60</v>
      </c>
      <c r="N8" s="40" t="s">
        <v>18</v>
      </c>
      <c r="O8" s="40" t="s">
        <v>60</v>
      </c>
      <c r="P8" s="40" t="s">
        <v>18</v>
      </c>
      <c r="Q8" s="40" t="s">
        <v>60</v>
      </c>
      <c r="R8" s="40" t="s">
        <v>18</v>
      </c>
      <c r="S8" s="40" t="s">
        <v>60</v>
      </c>
      <c r="T8" s="40" t="s">
        <v>18</v>
      </c>
      <c r="U8" s="40" t="s">
        <v>60</v>
      </c>
      <c r="V8" s="40" t="s">
        <v>18</v>
      </c>
      <c r="W8" s="40" t="s">
        <v>60</v>
      </c>
      <c r="X8" s="40" t="s">
        <v>18</v>
      </c>
      <c r="Y8" s="40" t="s">
        <v>60</v>
      </c>
      <c r="Z8" s="40" t="s">
        <v>18</v>
      </c>
      <c r="AA8" s="40" t="s">
        <v>60</v>
      </c>
      <c r="AB8" s="40" t="s">
        <v>18</v>
      </c>
      <c r="AC8" s="40" t="s">
        <v>60</v>
      </c>
      <c r="AD8" s="40" t="s">
        <v>18</v>
      </c>
      <c r="AE8" s="40" t="s">
        <v>60</v>
      </c>
      <c r="AF8" s="40" t="s">
        <v>18</v>
      </c>
    </row>
    <row r="9" spans="1:40" x14ac:dyDescent="0.2">
      <c r="A9" s="40"/>
      <c r="B9" s="40"/>
      <c r="E9"/>
      <c r="H9" s="41"/>
      <c r="J9" s="41"/>
    </row>
    <row r="10" spans="1:40" s="53" customFormat="1" x14ac:dyDescent="0.2">
      <c r="A10" s="52" t="s">
        <v>66</v>
      </c>
      <c r="B10" s="53">
        <f>B3</f>
        <v>3.0000000000000001E-3</v>
      </c>
      <c r="C10" s="53">
        <v>97</v>
      </c>
      <c r="D10" s="53">
        <f>8.34*$B$10*C10</f>
        <v>2.4269400000000001</v>
      </c>
      <c r="E10" s="53">
        <v>0.14099999999999999</v>
      </c>
      <c r="F10" s="53">
        <f>8.34*$B$10*E10</f>
        <v>3.5278199999999997E-3</v>
      </c>
      <c r="G10" s="54">
        <v>6480</v>
      </c>
      <c r="H10" s="53">
        <f>8.34*$B$10*G10</f>
        <v>162.12960000000001</v>
      </c>
      <c r="I10" s="53">
        <v>9.7000000000000003E-2</v>
      </c>
      <c r="J10" s="53">
        <f>8.34*$B$10*I10</f>
        <v>2.4269400000000003E-3</v>
      </c>
      <c r="K10" s="53">
        <v>0.49</v>
      </c>
      <c r="L10" s="53">
        <f>8.34*$B$10*K10</f>
        <v>1.22598E-2</v>
      </c>
      <c r="M10" s="53">
        <v>4.84</v>
      </c>
      <c r="N10" s="53">
        <f>8.34*$B$10*M10</f>
        <v>0.1210968</v>
      </c>
      <c r="O10" s="53">
        <v>0.46899999999999997</v>
      </c>
      <c r="P10" s="53">
        <f>8.34*$B$10*O10</f>
        <v>1.1734379999999999E-2</v>
      </c>
      <c r="Q10" s="53">
        <v>1.21</v>
      </c>
      <c r="R10" s="53">
        <f>8.34*$B$10*Q10</f>
        <v>3.0274200000000001E-2</v>
      </c>
      <c r="S10" s="53">
        <v>5.0000000000000001E-3</v>
      </c>
      <c r="T10" s="53">
        <f>8.34*$B$10*S10</f>
        <v>1.2510000000000001E-4</v>
      </c>
      <c r="U10" s="53">
        <v>0.33</v>
      </c>
      <c r="V10" s="53">
        <f>8.34*$B$10*U10</f>
        <v>8.2566000000000011E-3</v>
      </c>
      <c r="W10" s="53">
        <v>0.52600000000000002</v>
      </c>
      <c r="X10" s="53">
        <f>8.34*$B$10*W10</f>
        <v>1.316052E-2</v>
      </c>
      <c r="Y10" s="53">
        <v>0.49</v>
      </c>
      <c r="Z10" s="53">
        <v>1.22598E-2</v>
      </c>
      <c r="AA10" s="53">
        <v>9.9000000000000005E-2</v>
      </c>
      <c r="AB10" s="53">
        <f>8.34*$B$10*AA10</f>
        <v>2.4769800000000002E-3</v>
      </c>
      <c r="AC10" s="54">
        <v>12862</v>
      </c>
      <c r="AD10" s="53">
        <f>8.34*$B$10*AC10</f>
        <v>321.80724000000004</v>
      </c>
      <c r="AE10" s="53">
        <v>9.9700000000000006</v>
      </c>
      <c r="AF10" s="53">
        <f>8.34*$B$10*AE10</f>
        <v>0.24944940000000002</v>
      </c>
    </row>
    <row r="11" spans="1:40" x14ac:dyDescent="0.2">
      <c r="A11" s="40"/>
      <c r="B11" s="40"/>
      <c r="E11"/>
      <c r="H11" s="41"/>
      <c r="J11" s="41"/>
    </row>
    <row r="12" spans="1:40" x14ac:dyDescent="0.2">
      <c r="A12" s="40"/>
      <c r="B12" s="40"/>
      <c r="E12"/>
      <c r="H12" s="41"/>
      <c r="J12" s="41"/>
    </row>
    <row r="13" spans="1:40" x14ac:dyDescent="0.2">
      <c r="A13" s="40"/>
      <c r="B13" s="40"/>
      <c r="E13"/>
      <c r="H13" s="41"/>
      <c r="J13" s="41"/>
    </row>
    <row r="14" spans="1:40" x14ac:dyDescent="0.2">
      <c r="A14" s="40"/>
      <c r="B14" s="40"/>
      <c r="E14"/>
      <c r="H14" s="41"/>
      <c r="J14" s="41"/>
    </row>
    <row r="15" spans="1:40" x14ac:dyDescent="0.2">
      <c r="A15" s="40"/>
      <c r="B15" s="40"/>
      <c r="E15"/>
      <c r="H15" s="41"/>
      <c r="J15" s="42"/>
    </row>
    <row r="16" spans="1:40" x14ac:dyDescent="0.2">
      <c r="A16" s="40"/>
      <c r="B16" s="40"/>
      <c r="E16"/>
      <c r="H16" s="41"/>
      <c r="J16" s="42"/>
    </row>
    <row r="17" spans="1:10" x14ac:dyDescent="0.2">
      <c r="A17" s="40"/>
      <c r="B17" s="40"/>
      <c r="E17"/>
      <c r="H17" s="41"/>
      <c r="J17" s="42"/>
    </row>
    <row r="18" spans="1:10" ht="15" x14ac:dyDescent="0.25">
      <c r="A18" s="40"/>
      <c r="B18" s="40"/>
      <c r="E18"/>
      <c r="H18" s="43"/>
      <c r="J18" s="42"/>
    </row>
    <row r="19" spans="1:10" x14ac:dyDescent="0.2">
      <c r="A19" s="40"/>
      <c r="B19" s="40"/>
      <c r="E19"/>
      <c r="H19" s="41"/>
      <c r="J19" s="42"/>
    </row>
    <row r="20" spans="1:10" x14ac:dyDescent="0.2">
      <c r="A20" s="40"/>
      <c r="B20" s="40"/>
      <c r="E20"/>
      <c r="H20" s="41"/>
      <c r="J20" s="42"/>
    </row>
    <row r="21" spans="1:10" x14ac:dyDescent="0.2">
      <c r="A21" s="40"/>
      <c r="B21" s="40"/>
      <c r="E21"/>
      <c r="H21" s="41"/>
      <c r="J21" s="42"/>
    </row>
    <row r="22" spans="1:10" x14ac:dyDescent="0.2">
      <c r="A22" s="40"/>
      <c r="B22" s="40"/>
      <c r="E22"/>
      <c r="H22" s="41"/>
      <c r="J22" s="41"/>
    </row>
    <row r="23" spans="1:10" x14ac:dyDescent="0.2">
      <c r="A23" s="40"/>
      <c r="B23" s="40"/>
      <c r="E23"/>
      <c r="H23" s="41"/>
      <c r="J23" s="41"/>
    </row>
    <row r="24" spans="1:10" x14ac:dyDescent="0.2">
      <c r="A24" s="40"/>
      <c r="B24" s="40"/>
      <c r="E24"/>
      <c r="H24" s="41"/>
      <c r="J24" s="41"/>
    </row>
    <row r="25" spans="1:10" x14ac:dyDescent="0.2">
      <c r="A25" s="40"/>
      <c r="B25" s="40"/>
      <c r="E25"/>
      <c r="H25" s="41"/>
      <c r="J25" s="41"/>
    </row>
    <row r="26" spans="1:10" x14ac:dyDescent="0.2">
      <c r="A26" s="40"/>
      <c r="B26" s="40"/>
      <c r="E26"/>
      <c r="H26" s="41"/>
      <c r="J26" s="41"/>
    </row>
    <row r="27" spans="1:10" x14ac:dyDescent="0.2">
      <c r="A27" s="40"/>
      <c r="B27" s="40"/>
      <c r="E27"/>
      <c r="H27" s="41"/>
      <c r="J27" s="41"/>
    </row>
    <row r="28" spans="1:10" x14ac:dyDescent="0.2">
      <c r="A28" s="40"/>
      <c r="B28" s="40"/>
      <c r="E28"/>
      <c r="H28" s="41"/>
      <c r="J28" s="41"/>
    </row>
    <row r="29" spans="1:10" x14ac:dyDescent="0.2">
      <c r="A29" s="40"/>
      <c r="B29" s="40"/>
      <c r="E29"/>
      <c r="H29" s="41"/>
      <c r="J29" s="41"/>
    </row>
    <row r="30" spans="1:10" x14ac:dyDescent="0.2">
      <c r="A30" s="40"/>
      <c r="B30" s="40"/>
      <c r="E30"/>
      <c r="H30" s="41"/>
      <c r="J30" s="41"/>
    </row>
    <row r="31" spans="1:10" x14ac:dyDescent="0.2">
      <c r="A31" s="40"/>
      <c r="B31" s="40"/>
      <c r="E31"/>
      <c r="H31" s="41"/>
      <c r="J31" s="41"/>
    </row>
    <row r="32" spans="1:10" x14ac:dyDescent="0.2">
      <c r="A32" s="40"/>
      <c r="B32" s="40"/>
      <c r="E32"/>
      <c r="H32" s="41"/>
      <c r="J32" s="41"/>
    </row>
    <row r="33" spans="1:10" x14ac:dyDescent="0.2">
      <c r="A33" s="40"/>
      <c r="B33" s="40"/>
      <c r="E33"/>
      <c r="H33" s="41"/>
      <c r="J33" s="41"/>
    </row>
    <row r="34" spans="1:10" x14ac:dyDescent="0.2">
      <c r="A34" s="40"/>
      <c r="B34" s="40" t="s">
        <v>56</v>
      </c>
      <c r="E34"/>
      <c r="H34" s="41"/>
      <c r="J34" s="41"/>
    </row>
    <row r="35" spans="1:10" x14ac:dyDescent="0.2">
      <c r="A35" s="40"/>
      <c r="B35" s="40" t="s">
        <v>57</v>
      </c>
      <c r="E35"/>
      <c r="H35" s="41"/>
      <c r="J35" s="41"/>
    </row>
    <row r="36" spans="1:10" x14ac:dyDescent="0.2">
      <c r="A36" s="40"/>
      <c r="B36" s="40" t="s">
        <v>58</v>
      </c>
      <c r="E36"/>
      <c r="H36" s="41"/>
      <c r="J36" s="41"/>
    </row>
    <row r="37" spans="1:10" ht="15" x14ac:dyDescent="0.25">
      <c r="A37" s="40"/>
      <c r="B37" s="40"/>
      <c r="E37"/>
      <c r="H37" s="44">
        <f>MAX(H9:H28)</f>
        <v>162.12960000000001</v>
      </c>
      <c r="J37" s="41"/>
    </row>
    <row r="38" spans="1:10" ht="15" x14ac:dyDescent="0.25">
      <c r="A38" s="40"/>
      <c r="B38" s="40"/>
      <c r="E38"/>
      <c r="H38" s="44">
        <f>MIN(H9:H28)</f>
        <v>162.12960000000001</v>
      </c>
      <c r="J38" s="41"/>
    </row>
    <row r="39" spans="1:10" ht="15" x14ac:dyDescent="0.25">
      <c r="A39" s="40"/>
      <c r="B39" s="40"/>
      <c r="E39"/>
      <c r="H39" s="44"/>
      <c r="J39" s="41"/>
    </row>
  </sheetData>
  <mergeCells count="7">
    <mergeCell ref="AE7:AF7"/>
    <mergeCell ref="E7:F7"/>
    <mergeCell ref="I7:J7"/>
    <mergeCell ref="M7:N7"/>
    <mergeCell ref="Q7:R7"/>
    <mergeCell ref="U7:V7"/>
    <mergeCell ref="AA7:AB7"/>
  </mergeCells>
  <pageMargins left="0.77" right="0.47" top="1.91" bottom="1" header="0.93" footer="0.5"/>
  <pageSetup orientation="landscape" horizontalDpi="300" verticalDpi="300" r:id="rId1"/>
  <headerFooter>
    <oddHeader>&amp;C&amp;"Arial,Bold"&amp;16Central Davis Sewer District_x000D_Maximum Allowable Headwork Load Analysis</oddHeader>
    <oddFooter>&amp;L&amp;8&amp;D   &amp;T_x000D_&amp;F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2"/>
  <sheetViews>
    <sheetView topLeftCell="A7" zoomScale="120" zoomScaleNormal="120" workbookViewId="0">
      <selection sqref="A1:I22"/>
    </sheetView>
  </sheetViews>
  <sheetFormatPr defaultColWidth="8.7109375" defaultRowHeight="12.75" x14ac:dyDescent="0.2"/>
  <cols>
    <col min="1" max="4" width="16.7109375" customWidth="1"/>
    <col min="5" max="5" width="16.7109375" style="16" customWidth="1"/>
    <col min="6" max="8" width="16.7109375" customWidth="1"/>
  </cols>
  <sheetData>
    <row r="1" spans="1:8" x14ac:dyDescent="0.2">
      <c r="A1" s="1" t="s">
        <v>19</v>
      </c>
      <c r="B1" s="1"/>
      <c r="C1" s="1" t="s">
        <v>20</v>
      </c>
      <c r="D1" s="1"/>
    </row>
    <row r="2" spans="1:8" x14ac:dyDescent="0.2">
      <c r="A2" s="1" t="s">
        <v>21</v>
      </c>
      <c r="B2" s="1"/>
      <c r="C2" s="1" t="s">
        <v>20</v>
      </c>
      <c r="D2" s="1"/>
    </row>
    <row r="3" spans="1:8" x14ac:dyDescent="0.2">
      <c r="A3" s="1" t="s">
        <v>37</v>
      </c>
      <c r="B3" s="1"/>
      <c r="C3" s="1" t="s">
        <v>16</v>
      </c>
      <c r="D3" s="1"/>
    </row>
    <row r="4" spans="1:8" x14ac:dyDescent="0.2">
      <c r="A4" s="1"/>
      <c r="B4" s="1"/>
      <c r="C4" s="1"/>
      <c r="D4" s="1"/>
    </row>
    <row r="5" spans="1:8" ht="13.5" thickBot="1" x14ac:dyDescent="0.25"/>
    <row r="6" spans="1:8" ht="13.5" thickTop="1" x14ac:dyDescent="0.2">
      <c r="A6" s="3"/>
      <c r="B6" s="25" t="s">
        <v>32</v>
      </c>
      <c r="C6" s="25" t="s">
        <v>14</v>
      </c>
      <c r="D6" s="25" t="s">
        <v>29</v>
      </c>
      <c r="E6" s="26">
        <v>503</v>
      </c>
      <c r="F6" s="25" t="s">
        <v>25</v>
      </c>
      <c r="G6" s="25" t="s">
        <v>26</v>
      </c>
      <c r="H6" s="27" t="s">
        <v>27</v>
      </c>
    </row>
    <row r="7" spans="1:8" x14ac:dyDescent="0.2">
      <c r="A7" s="4"/>
      <c r="B7" s="28" t="s">
        <v>34</v>
      </c>
      <c r="C7" s="28" t="s">
        <v>15</v>
      </c>
      <c r="D7" s="28" t="s">
        <v>31</v>
      </c>
      <c r="E7" s="29" t="s">
        <v>22</v>
      </c>
      <c r="F7" s="28" t="s">
        <v>31</v>
      </c>
      <c r="G7" s="28" t="s">
        <v>17</v>
      </c>
      <c r="H7" s="30" t="s">
        <v>28</v>
      </c>
    </row>
    <row r="8" spans="1:8" x14ac:dyDescent="0.2">
      <c r="A8" s="10" t="s">
        <v>0</v>
      </c>
      <c r="B8" s="28" t="s">
        <v>35</v>
      </c>
      <c r="C8" s="28" t="s">
        <v>16</v>
      </c>
      <c r="D8" s="28" t="s">
        <v>33</v>
      </c>
      <c r="E8" s="29" t="s">
        <v>23</v>
      </c>
      <c r="F8" s="28" t="s">
        <v>33</v>
      </c>
      <c r="G8" s="31"/>
      <c r="H8" s="32"/>
    </row>
    <row r="9" spans="1:8" ht="13.5" thickBot="1" x14ac:dyDescent="0.25">
      <c r="A9" s="11"/>
      <c r="B9" s="33" t="s">
        <v>30</v>
      </c>
      <c r="C9" s="33"/>
      <c r="D9" s="33" t="s">
        <v>30</v>
      </c>
      <c r="E9" s="34" t="s">
        <v>24</v>
      </c>
      <c r="F9" s="33" t="s">
        <v>30</v>
      </c>
      <c r="G9" s="33" t="s">
        <v>18</v>
      </c>
      <c r="H9" s="35"/>
    </row>
    <row r="10" spans="1:8" x14ac:dyDescent="0.2">
      <c r="A10" s="6" t="s">
        <v>1</v>
      </c>
      <c r="B10" s="2"/>
      <c r="C10" s="12"/>
      <c r="D10" s="14">
        <f>B10/(1-C10)</f>
        <v>0</v>
      </c>
      <c r="E10" s="17" t="s">
        <v>36</v>
      </c>
      <c r="F10" s="20" t="s">
        <v>13</v>
      </c>
      <c r="G10" s="22">
        <f>IF(D10&gt;F10,F10,D10)</f>
        <v>0</v>
      </c>
      <c r="H10" s="5"/>
    </row>
    <row r="11" spans="1:8" x14ac:dyDescent="0.2">
      <c r="A11" s="6" t="s">
        <v>2</v>
      </c>
      <c r="B11" s="2"/>
      <c r="C11" s="12"/>
      <c r="D11" s="14">
        <f t="shared" ref="D11:D15" si="0">B11/(1-C11)</f>
        <v>0</v>
      </c>
      <c r="E11" s="18">
        <v>41</v>
      </c>
      <c r="F11" s="20" t="e">
        <f>(8.34*$B$2*E11*($B$3/100))/C11</f>
        <v>#DIV/0!</v>
      </c>
      <c r="G11" s="22" t="e">
        <f t="shared" ref="G11:G21" si="1">IF(D11&gt;F11,F11,D11)</f>
        <v>#DIV/0!</v>
      </c>
      <c r="H11" s="5"/>
    </row>
    <row r="12" spans="1:8" x14ac:dyDescent="0.2">
      <c r="A12" s="6" t="s">
        <v>3</v>
      </c>
      <c r="B12" s="2"/>
      <c r="C12" s="12"/>
      <c r="D12" s="14">
        <f t="shared" si="0"/>
        <v>0</v>
      </c>
      <c r="E12" s="18">
        <v>39</v>
      </c>
      <c r="F12" s="20" t="e">
        <f t="shared" ref="F12:F21" si="2">(8.34*$B$2*E12*($B$3/100))/C12</f>
        <v>#DIV/0!</v>
      </c>
      <c r="G12" s="22" t="e">
        <f t="shared" si="1"/>
        <v>#DIV/0!</v>
      </c>
      <c r="H12" s="5"/>
    </row>
    <row r="13" spans="1:8" x14ac:dyDescent="0.2">
      <c r="A13" s="6" t="s">
        <v>4</v>
      </c>
      <c r="B13" s="2"/>
      <c r="C13" s="12"/>
      <c r="D13" s="14">
        <f t="shared" si="0"/>
        <v>0</v>
      </c>
      <c r="E13" s="17" t="s">
        <v>36</v>
      </c>
      <c r="F13" s="21" t="s">
        <v>38</v>
      </c>
      <c r="G13" s="22">
        <f t="shared" si="1"/>
        <v>0</v>
      </c>
      <c r="H13" s="5"/>
    </row>
    <row r="14" spans="1:8" x14ac:dyDescent="0.2">
      <c r="A14" s="6" t="s">
        <v>5</v>
      </c>
      <c r="B14" s="36"/>
      <c r="C14" s="37"/>
      <c r="D14" s="14">
        <f t="shared" si="0"/>
        <v>0</v>
      </c>
      <c r="E14" s="18">
        <v>1500</v>
      </c>
      <c r="F14" s="20" t="e">
        <f t="shared" si="2"/>
        <v>#DIV/0!</v>
      </c>
      <c r="G14" s="22" t="e">
        <f t="shared" si="1"/>
        <v>#DIV/0!</v>
      </c>
      <c r="H14" s="5"/>
    </row>
    <row r="15" spans="1:8" x14ac:dyDescent="0.2">
      <c r="A15" s="6" t="s">
        <v>6</v>
      </c>
      <c r="B15" s="2"/>
      <c r="C15" s="12"/>
      <c r="D15" s="14">
        <f t="shared" si="0"/>
        <v>0</v>
      </c>
      <c r="E15" s="18">
        <v>300</v>
      </c>
      <c r="F15" s="20" t="e">
        <f t="shared" si="2"/>
        <v>#DIV/0!</v>
      </c>
      <c r="G15" s="22" t="e">
        <f t="shared" si="1"/>
        <v>#DIV/0!</v>
      </c>
      <c r="H15" s="5"/>
    </row>
    <row r="16" spans="1:8" x14ac:dyDescent="0.2">
      <c r="A16" s="6" t="s">
        <v>7</v>
      </c>
      <c r="B16" s="2"/>
      <c r="C16" s="12"/>
      <c r="D16" s="14">
        <f t="shared" ref="D16:D21" si="3">B16/(1-C16)</f>
        <v>0</v>
      </c>
      <c r="E16" s="18">
        <v>17</v>
      </c>
      <c r="F16" s="20" t="e">
        <f t="shared" si="2"/>
        <v>#DIV/0!</v>
      </c>
      <c r="G16" s="22" t="e">
        <f t="shared" si="1"/>
        <v>#DIV/0!</v>
      </c>
      <c r="H16" s="5"/>
    </row>
    <row r="17" spans="1:8" x14ac:dyDescent="0.2">
      <c r="A17" s="6" t="s">
        <v>8</v>
      </c>
      <c r="B17" s="2"/>
      <c r="C17" s="12"/>
      <c r="D17" s="14">
        <f t="shared" si="3"/>
        <v>0</v>
      </c>
      <c r="E17" s="18">
        <v>75</v>
      </c>
      <c r="F17" s="20" t="e">
        <f t="shared" si="2"/>
        <v>#DIV/0!</v>
      </c>
      <c r="G17" s="22" t="e">
        <f t="shared" si="1"/>
        <v>#DIV/0!</v>
      </c>
      <c r="H17" s="5"/>
    </row>
    <row r="18" spans="1:8" x14ac:dyDescent="0.2">
      <c r="A18" s="6" t="s">
        <v>9</v>
      </c>
      <c r="B18" s="2"/>
      <c r="C18" s="12"/>
      <c r="D18" s="14">
        <f t="shared" si="3"/>
        <v>0</v>
      </c>
      <c r="E18" s="18">
        <v>420</v>
      </c>
      <c r="F18" s="20" t="e">
        <f t="shared" si="2"/>
        <v>#DIV/0!</v>
      </c>
      <c r="G18" s="22" t="e">
        <f t="shared" si="1"/>
        <v>#DIV/0!</v>
      </c>
      <c r="H18" s="5"/>
    </row>
    <row r="19" spans="1:8" x14ac:dyDescent="0.2">
      <c r="A19" s="6" t="s">
        <v>10</v>
      </c>
      <c r="B19" s="2"/>
      <c r="C19" s="12"/>
      <c r="D19" s="14">
        <f t="shared" si="3"/>
        <v>0</v>
      </c>
      <c r="E19" s="18">
        <v>100</v>
      </c>
      <c r="F19" s="20" t="e">
        <f t="shared" si="2"/>
        <v>#DIV/0!</v>
      </c>
      <c r="G19" s="22" t="e">
        <f t="shared" si="1"/>
        <v>#DIV/0!</v>
      </c>
      <c r="H19" s="5"/>
    </row>
    <row r="20" spans="1:8" x14ac:dyDescent="0.2">
      <c r="A20" s="6" t="s">
        <v>11</v>
      </c>
      <c r="B20" s="2"/>
      <c r="C20" s="12"/>
      <c r="D20" s="14">
        <f t="shared" si="3"/>
        <v>0</v>
      </c>
      <c r="E20" s="17" t="s">
        <v>36</v>
      </c>
      <c r="F20" s="21" t="s">
        <v>38</v>
      </c>
      <c r="G20" s="22">
        <f t="shared" si="1"/>
        <v>0</v>
      </c>
      <c r="H20" s="5"/>
    </row>
    <row r="21" spans="1:8" ht="13.5" thickBot="1" x14ac:dyDescent="0.25">
      <c r="A21" s="7" t="s">
        <v>12</v>
      </c>
      <c r="B21" s="8"/>
      <c r="C21" s="13"/>
      <c r="D21" s="15">
        <f t="shared" si="3"/>
        <v>0</v>
      </c>
      <c r="E21" s="19">
        <v>2800</v>
      </c>
      <c r="F21" s="24" t="e">
        <f t="shared" si="2"/>
        <v>#DIV/0!</v>
      </c>
      <c r="G21" s="23" t="e">
        <f t="shared" si="1"/>
        <v>#DIV/0!</v>
      </c>
      <c r="H21" s="9"/>
    </row>
    <row r="22" spans="1:8" ht="13.5" thickTop="1" x14ac:dyDescent="0.2"/>
  </sheetData>
  <phoneticPr fontId="4" type="noConversion"/>
  <pageMargins left="0.77" right="0.47" top="1.91" bottom="1" header="0.93" footer="0.5"/>
  <pageSetup orientation="landscape" horizontalDpi="300" verticalDpi="300"/>
  <headerFooter>
    <oddHeader>&amp;C&amp;"Arial,Bold"&amp;16Central Davis Sewer District_x000D_Maximum Allowable Headwork Load Analysis</oddHeader>
    <oddFooter>&amp;L&amp;8&amp;D   &amp;T_x000D_&amp;F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5" workbookViewId="0">
      <selection activeCell="H9" sqref="H9"/>
    </sheetView>
  </sheetViews>
  <sheetFormatPr defaultRowHeight="12.75" x14ac:dyDescent="0.2"/>
  <cols>
    <col min="1" max="1" width="19.85546875" customWidth="1"/>
    <col min="2" max="10" width="15.7109375" customWidth="1"/>
  </cols>
  <sheetData>
    <row r="1" spans="1:10" x14ac:dyDescent="0.2">
      <c r="A1" s="1" t="s">
        <v>70</v>
      </c>
      <c r="B1" s="1">
        <v>10</v>
      </c>
      <c r="C1" s="1" t="s">
        <v>16</v>
      </c>
      <c r="D1" s="1"/>
      <c r="E1" s="16"/>
    </row>
    <row r="2" spans="1:10" x14ac:dyDescent="0.2">
      <c r="A2" s="1" t="s">
        <v>71</v>
      </c>
      <c r="B2" s="1">
        <v>15</v>
      </c>
      <c r="C2" s="1" t="s">
        <v>16</v>
      </c>
      <c r="D2" s="1"/>
      <c r="E2" s="16"/>
    </row>
    <row r="3" spans="1:10" x14ac:dyDescent="0.2">
      <c r="A3" s="1"/>
      <c r="B3" s="1"/>
      <c r="C3" s="1"/>
      <c r="D3" s="1"/>
      <c r="E3" s="16"/>
    </row>
    <row r="4" spans="1:10" ht="13.5" thickBot="1" x14ac:dyDescent="0.25">
      <c r="E4" s="16"/>
    </row>
    <row r="5" spans="1:10" ht="16.5" thickTop="1" x14ac:dyDescent="0.25">
      <c r="A5" s="55"/>
      <c r="B5" s="56" t="s">
        <v>26</v>
      </c>
      <c r="C5" s="56" t="s">
        <v>72</v>
      </c>
      <c r="D5" s="56" t="s">
        <v>74</v>
      </c>
      <c r="E5" s="69" t="s">
        <v>75</v>
      </c>
      <c r="F5" s="70" t="s">
        <v>79</v>
      </c>
      <c r="G5" s="70" t="s">
        <v>80</v>
      </c>
      <c r="H5" s="70" t="s">
        <v>81</v>
      </c>
      <c r="I5" s="70" t="s">
        <v>74</v>
      </c>
      <c r="J5" s="77" t="s">
        <v>84</v>
      </c>
    </row>
    <row r="6" spans="1:10" ht="15.75" x14ac:dyDescent="0.25">
      <c r="A6" s="58" t="s">
        <v>0</v>
      </c>
      <c r="B6" s="57" t="s">
        <v>17</v>
      </c>
      <c r="C6" s="57" t="s">
        <v>73</v>
      </c>
      <c r="D6" s="57" t="s">
        <v>17</v>
      </c>
      <c r="E6" s="71" t="s">
        <v>76</v>
      </c>
      <c r="F6" s="72" t="s">
        <v>76</v>
      </c>
      <c r="G6" s="72" t="s">
        <v>76</v>
      </c>
      <c r="H6" s="72" t="s">
        <v>73</v>
      </c>
      <c r="I6" s="72" t="s">
        <v>82</v>
      </c>
      <c r="J6" s="78" t="s">
        <v>83</v>
      </c>
    </row>
    <row r="7" spans="1:10" ht="15.75" x14ac:dyDescent="0.25">
      <c r="B7" s="57"/>
      <c r="C7" s="57" t="s">
        <v>16</v>
      </c>
      <c r="D7" s="57"/>
      <c r="E7" s="71"/>
      <c r="F7" s="72"/>
      <c r="G7" s="73"/>
      <c r="H7" s="73"/>
      <c r="I7" s="73"/>
      <c r="J7" s="79"/>
    </row>
    <row r="8" spans="1:10" ht="16.5" thickBot="1" x14ac:dyDescent="0.3">
      <c r="A8" s="59"/>
      <c r="B8" s="60" t="s">
        <v>18</v>
      </c>
      <c r="C8" s="60" t="s">
        <v>16</v>
      </c>
      <c r="D8" s="60" t="s">
        <v>18</v>
      </c>
      <c r="E8" s="74" t="s">
        <v>18</v>
      </c>
      <c r="F8" s="75" t="s">
        <v>30</v>
      </c>
      <c r="G8" s="75" t="s">
        <v>30</v>
      </c>
      <c r="H8" s="75" t="s">
        <v>16</v>
      </c>
      <c r="I8" s="75" t="s">
        <v>18</v>
      </c>
      <c r="J8" s="80" t="s">
        <v>18</v>
      </c>
    </row>
    <row r="9" spans="1:10" ht="15.75" x14ac:dyDescent="0.25">
      <c r="A9" s="61" t="s">
        <v>77</v>
      </c>
      <c r="B9" s="62">
        <v>0</v>
      </c>
      <c r="C9" s="63">
        <f>$B$1/100</f>
        <v>0.1</v>
      </c>
      <c r="D9" s="64">
        <f>B9*(1-C9)</f>
        <v>0</v>
      </c>
      <c r="E9" s="68">
        <v>10</v>
      </c>
      <c r="F9" s="62">
        <v>0</v>
      </c>
      <c r="G9" s="62">
        <v>0</v>
      </c>
      <c r="H9" s="76">
        <f>$B$2/100</f>
        <v>0.15</v>
      </c>
      <c r="I9" s="65">
        <f>G9*(1+H9)</f>
        <v>0</v>
      </c>
      <c r="J9" s="81">
        <f>D9-I9</f>
        <v>0</v>
      </c>
    </row>
    <row r="10" spans="1:10" ht="15.75" x14ac:dyDescent="0.25">
      <c r="A10" s="61" t="s">
        <v>2</v>
      </c>
      <c r="B10" s="62">
        <v>0</v>
      </c>
      <c r="C10" s="63">
        <f t="shared" ref="C10:C23" si="0">$B$1/100</f>
        <v>0.1</v>
      </c>
      <c r="D10" s="64">
        <f t="shared" ref="D10:D23" si="1">B10*(1-C10)</f>
        <v>0</v>
      </c>
      <c r="E10" s="68">
        <f>'RES-COM LOAD'!D10</f>
        <v>0</v>
      </c>
      <c r="F10" s="62">
        <v>0</v>
      </c>
      <c r="G10" s="62">
        <f t="shared" ref="G10:G23" si="2">E10+F10</f>
        <v>0</v>
      </c>
      <c r="H10" s="76">
        <f t="shared" ref="H10:H23" si="3">$B$2/100</f>
        <v>0.15</v>
      </c>
      <c r="I10" s="65">
        <f t="shared" ref="I10:I23" si="4">G10*(1+H10)</f>
        <v>0</v>
      </c>
      <c r="J10" s="81">
        <f t="shared" ref="J10:J23" si="5">D10-I10</f>
        <v>0</v>
      </c>
    </row>
    <row r="11" spans="1:10" ht="15.75" x14ac:dyDescent="0.25">
      <c r="A11" s="61" t="s">
        <v>43</v>
      </c>
      <c r="B11" s="62">
        <v>0</v>
      </c>
      <c r="C11" s="63">
        <f t="shared" si="0"/>
        <v>0.1</v>
      </c>
      <c r="D11" s="64">
        <f t="shared" si="1"/>
        <v>0</v>
      </c>
      <c r="E11" s="68">
        <f>'RES-COM LOAD'!D11</f>
        <v>0</v>
      </c>
      <c r="F11" s="62">
        <v>0</v>
      </c>
      <c r="G11" s="62">
        <f t="shared" si="2"/>
        <v>0</v>
      </c>
      <c r="H11" s="76">
        <f t="shared" si="3"/>
        <v>0.15</v>
      </c>
      <c r="I11" s="65">
        <f t="shared" si="4"/>
        <v>0</v>
      </c>
      <c r="J11" s="81">
        <f t="shared" si="5"/>
        <v>0</v>
      </c>
    </row>
    <row r="12" spans="1:10" ht="15.75" x14ac:dyDescent="0.25">
      <c r="A12" s="61" t="s">
        <v>3</v>
      </c>
      <c r="B12" s="62">
        <v>0</v>
      </c>
      <c r="C12" s="63">
        <f t="shared" si="0"/>
        <v>0.1</v>
      </c>
      <c r="D12" s="64">
        <f t="shared" si="1"/>
        <v>0</v>
      </c>
      <c r="E12" s="68">
        <f>'RES-COM LOAD'!D12</f>
        <v>0</v>
      </c>
      <c r="F12" s="62">
        <v>0</v>
      </c>
      <c r="G12" s="62">
        <f t="shared" si="2"/>
        <v>0</v>
      </c>
      <c r="H12" s="76">
        <f t="shared" si="3"/>
        <v>0.15</v>
      </c>
      <c r="I12" s="65">
        <f t="shared" si="4"/>
        <v>0</v>
      </c>
      <c r="J12" s="81">
        <f t="shared" si="5"/>
        <v>0</v>
      </c>
    </row>
    <row r="13" spans="1:10" ht="15.75" x14ac:dyDescent="0.25">
      <c r="A13" s="61" t="s">
        <v>4</v>
      </c>
      <c r="B13" s="62">
        <v>0</v>
      </c>
      <c r="C13" s="63">
        <f t="shared" si="0"/>
        <v>0.1</v>
      </c>
      <c r="D13" s="64">
        <f t="shared" si="1"/>
        <v>0</v>
      </c>
      <c r="E13" s="68">
        <f>'RES-COM LOAD'!D13</f>
        <v>0</v>
      </c>
      <c r="F13" s="62">
        <v>0</v>
      </c>
      <c r="G13" s="62">
        <f t="shared" si="2"/>
        <v>0</v>
      </c>
      <c r="H13" s="76">
        <f t="shared" si="3"/>
        <v>0.15</v>
      </c>
      <c r="I13" s="65">
        <f t="shared" si="4"/>
        <v>0</v>
      </c>
      <c r="J13" s="81">
        <f t="shared" si="5"/>
        <v>0</v>
      </c>
    </row>
    <row r="14" spans="1:10" ht="15.75" x14ac:dyDescent="0.25">
      <c r="A14" s="61" t="s">
        <v>5</v>
      </c>
      <c r="B14" s="62">
        <v>0</v>
      </c>
      <c r="C14" s="63">
        <f t="shared" si="0"/>
        <v>0.1</v>
      </c>
      <c r="D14" s="64">
        <f t="shared" si="1"/>
        <v>0</v>
      </c>
      <c r="E14" s="68">
        <f>'RES-COM LOAD'!D14</f>
        <v>0</v>
      </c>
      <c r="F14" s="62">
        <v>0</v>
      </c>
      <c r="G14" s="62">
        <f t="shared" si="2"/>
        <v>0</v>
      </c>
      <c r="H14" s="76">
        <f t="shared" si="3"/>
        <v>0.15</v>
      </c>
      <c r="I14" s="65">
        <f t="shared" si="4"/>
        <v>0</v>
      </c>
      <c r="J14" s="81">
        <f t="shared" si="5"/>
        <v>0</v>
      </c>
    </row>
    <row r="15" spans="1:10" ht="15.75" x14ac:dyDescent="0.25">
      <c r="A15" s="61" t="s">
        <v>78</v>
      </c>
      <c r="B15" s="62">
        <v>0</v>
      </c>
      <c r="C15" s="63">
        <f t="shared" si="0"/>
        <v>0.1</v>
      </c>
      <c r="D15" s="64">
        <f t="shared" si="1"/>
        <v>0</v>
      </c>
      <c r="E15" s="68">
        <f>'RES-COM LOAD'!D15</f>
        <v>0</v>
      </c>
      <c r="F15" s="62">
        <v>0</v>
      </c>
      <c r="G15" s="62">
        <f t="shared" si="2"/>
        <v>0</v>
      </c>
      <c r="H15" s="76">
        <f t="shared" si="3"/>
        <v>0.15</v>
      </c>
      <c r="I15" s="65">
        <f t="shared" si="4"/>
        <v>0</v>
      </c>
      <c r="J15" s="81">
        <f t="shared" si="5"/>
        <v>0</v>
      </c>
    </row>
    <row r="16" spans="1:10" ht="15.75" x14ac:dyDescent="0.25">
      <c r="A16" s="61" t="s">
        <v>6</v>
      </c>
      <c r="B16" s="62">
        <v>0</v>
      </c>
      <c r="C16" s="63">
        <f t="shared" si="0"/>
        <v>0.1</v>
      </c>
      <c r="D16" s="64">
        <f t="shared" si="1"/>
        <v>0</v>
      </c>
      <c r="E16" s="68">
        <f>'RES-COM LOAD'!D16</f>
        <v>0</v>
      </c>
      <c r="F16" s="62">
        <v>0</v>
      </c>
      <c r="G16" s="62">
        <f t="shared" si="2"/>
        <v>0</v>
      </c>
      <c r="H16" s="76">
        <f t="shared" si="3"/>
        <v>0.15</v>
      </c>
      <c r="I16" s="65">
        <f t="shared" si="4"/>
        <v>0</v>
      </c>
      <c r="J16" s="81">
        <f t="shared" si="5"/>
        <v>0</v>
      </c>
    </row>
    <row r="17" spans="1:10" ht="15.75" x14ac:dyDescent="0.25">
      <c r="A17" s="61" t="s">
        <v>7</v>
      </c>
      <c r="B17" s="62">
        <v>0</v>
      </c>
      <c r="C17" s="63">
        <f t="shared" si="0"/>
        <v>0.1</v>
      </c>
      <c r="D17" s="64">
        <f t="shared" si="1"/>
        <v>0</v>
      </c>
      <c r="E17" s="68">
        <f>'RES-COM LOAD'!D17</f>
        <v>0</v>
      </c>
      <c r="F17" s="62">
        <v>0</v>
      </c>
      <c r="G17" s="62">
        <f t="shared" si="2"/>
        <v>0</v>
      </c>
      <c r="H17" s="76">
        <f t="shared" si="3"/>
        <v>0.15</v>
      </c>
      <c r="I17" s="65">
        <f t="shared" si="4"/>
        <v>0</v>
      </c>
      <c r="J17" s="81">
        <f t="shared" si="5"/>
        <v>0</v>
      </c>
    </row>
    <row r="18" spans="1:10" ht="15.75" x14ac:dyDescent="0.25">
      <c r="A18" s="61" t="s">
        <v>8</v>
      </c>
      <c r="B18" s="62">
        <v>0</v>
      </c>
      <c r="C18" s="63">
        <f t="shared" si="0"/>
        <v>0.1</v>
      </c>
      <c r="D18" s="64">
        <f t="shared" si="1"/>
        <v>0</v>
      </c>
      <c r="E18" s="68">
        <f>'RES-COM LOAD'!D18</f>
        <v>0</v>
      </c>
      <c r="F18" s="62">
        <v>0</v>
      </c>
      <c r="G18" s="62">
        <f t="shared" si="2"/>
        <v>0</v>
      </c>
      <c r="H18" s="76">
        <f t="shared" si="3"/>
        <v>0.15</v>
      </c>
      <c r="I18" s="65">
        <f t="shared" si="4"/>
        <v>0</v>
      </c>
      <c r="J18" s="81">
        <f t="shared" si="5"/>
        <v>0</v>
      </c>
    </row>
    <row r="19" spans="1:10" ht="15.75" x14ac:dyDescent="0.25">
      <c r="A19" s="61" t="s">
        <v>9</v>
      </c>
      <c r="B19" s="62">
        <v>0</v>
      </c>
      <c r="C19" s="63">
        <f t="shared" si="0"/>
        <v>0.1</v>
      </c>
      <c r="D19" s="64">
        <f t="shared" si="1"/>
        <v>0</v>
      </c>
      <c r="E19" s="68">
        <f>'RES-COM LOAD'!D19</f>
        <v>0</v>
      </c>
      <c r="F19" s="62">
        <v>0</v>
      </c>
      <c r="G19" s="62">
        <f t="shared" si="2"/>
        <v>0</v>
      </c>
      <c r="H19" s="76">
        <f t="shared" si="3"/>
        <v>0.15</v>
      </c>
      <c r="I19" s="65">
        <f t="shared" si="4"/>
        <v>0</v>
      </c>
      <c r="J19" s="81">
        <f t="shared" si="5"/>
        <v>0</v>
      </c>
    </row>
    <row r="20" spans="1:10" ht="15.75" x14ac:dyDescent="0.25">
      <c r="A20" s="66" t="s">
        <v>10</v>
      </c>
      <c r="B20" s="62">
        <v>0</v>
      </c>
      <c r="C20" s="63">
        <f t="shared" si="0"/>
        <v>0.1</v>
      </c>
      <c r="D20" s="64">
        <f t="shared" si="1"/>
        <v>0</v>
      </c>
      <c r="E20" s="68">
        <f>'RES-COM LOAD'!D20</f>
        <v>0</v>
      </c>
      <c r="F20" s="62">
        <v>0</v>
      </c>
      <c r="G20" s="62">
        <f t="shared" si="2"/>
        <v>0</v>
      </c>
      <c r="H20" s="76">
        <f t="shared" si="3"/>
        <v>0.15</v>
      </c>
      <c r="I20" s="65">
        <f t="shared" si="4"/>
        <v>0</v>
      </c>
      <c r="J20" s="81">
        <f t="shared" si="5"/>
        <v>0</v>
      </c>
    </row>
    <row r="21" spans="1:10" ht="15.75" x14ac:dyDescent="0.25">
      <c r="A21" s="66" t="s">
        <v>11</v>
      </c>
      <c r="B21" s="62">
        <v>0</v>
      </c>
      <c r="C21" s="63">
        <f t="shared" si="0"/>
        <v>0.1</v>
      </c>
      <c r="D21" s="64">
        <f t="shared" si="1"/>
        <v>0</v>
      </c>
      <c r="E21" s="68">
        <f>'RES-COM LOAD'!D21</f>
        <v>0</v>
      </c>
      <c r="F21" s="62">
        <v>0</v>
      </c>
      <c r="G21" s="62">
        <f t="shared" si="2"/>
        <v>0</v>
      </c>
      <c r="H21" s="76">
        <f t="shared" si="3"/>
        <v>0.15</v>
      </c>
      <c r="I21" s="65">
        <f t="shared" si="4"/>
        <v>0</v>
      </c>
      <c r="J21" s="81">
        <f t="shared" si="5"/>
        <v>0</v>
      </c>
    </row>
    <row r="22" spans="1:10" ht="15.75" x14ac:dyDescent="0.25">
      <c r="A22" s="66" t="s">
        <v>54</v>
      </c>
      <c r="B22" s="62">
        <v>0</v>
      </c>
      <c r="C22" s="63">
        <f t="shared" si="0"/>
        <v>0.1</v>
      </c>
      <c r="D22" s="64">
        <f t="shared" si="1"/>
        <v>0</v>
      </c>
      <c r="E22" s="68">
        <f>'RES-COM LOAD'!D22</f>
        <v>0</v>
      </c>
      <c r="F22" s="62">
        <v>0</v>
      </c>
      <c r="G22" s="62">
        <f t="shared" si="2"/>
        <v>0</v>
      </c>
      <c r="H22" s="76">
        <f t="shared" si="3"/>
        <v>0.15</v>
      </c>
      <c r="I22" s="65">
        <f t="shared" si="4"/>
        <v>0</v>
      </c>
      <c r="J22" s="81">
        <f t="shared" si="5"/>
        <v>0</v>
      </c>
    </row>
    <row r="23" spans="1:10" ht="16.5" thickBot="1" x14ac:dyDescent="0.25">
      <c r="A23" s="67" t="s">
        <v>12</v>
      </c>
      <c r="B23" s="62">
        <v>0</v>
      </c>
      <c r="C23" s="63">
        <f t="shared" si="0"/>
        <v>0.1</v>
      </c>
      <c r="D23" s="64">
        <f t="shared" si="1"/>
        <v>0</v>
      </c>
      <c r="E23" s="68">
        <f>'RES-COM LOAD'!D23</f>
        <v>0</v>
      </c>
      <c r="F23" s="62">
        <v>0</v>
      </c>
      <c r="G23" s="62">
        <f t="shared" si="2"/>
        <v>0</v>
      </c>
      <c r="H23" s="76">
        <f t="shared" si="3"/>
        <v>0.15</v>
      </c>
      <c r="I23" s="65">
        <f t="shared" si="4"/>
        <v>0</v>
      </c>
      <c r="J23" s="81">
        <f t="shared" si="5"/>
        <v>0</v>
      </c>
    </row>
    <row r="24" spans="1:10" ht="13.5" thickTop="1" x14ac:dyDescent="0.2"/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RES-COM LOAD</vt:lpstr>
      <vt:lpstr>HAULED LOAD</vt:lpstr>
      <vt:lpstr>MAHL Analysis</vt:lpstr>
      <vt:lpstr>MAIL Analysis</vt:lpstr>
      <vt:lpstr>'HAULED LOAD'!Print_Area</vt:lpstr>
      <vt:lpstr>'MAHL Analysis'!Print_Area</vt:lpstr>
      <vt:lpstr>'RES-COM LOAD'!Print_Area</vt:lpstr>
    </vt:vector>
  </TitlesOfParts>
  <Company>Micron Electronics,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Spence Parkinson</cp:lastModifiedBy>
  <cp:lastPrinted>2010-10-31T20:21:45Z</cp:lastPrinted>
  <dcterms:created xsi:type="dcterms:W3CDTF">2000-08-05T03:37:54Z</dcterms:created>
  <dcterms:modified xsi:type="dcterms:W3CDTF">2016-05-23T19:59:01Z</dcterms:modified>
</cp:coreProperties>
</file>